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My Drive\Quoll\Marketing\articles\method\"/>
    </mc:Choice>
  </mc:AlternateContent>
  <xr:revisionPtr revIDLastSave="0" documentId="8_{E73FC3F4-07D1-470A-B16D-AFDBC124114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ner" sheetId="1" r:id="rId1"/>
    <sheet name="Holidays" sheetId="2" r:id="rId2"/>
    <sheet name="How To U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" i="2" l="1"/>
  <c r="A9" i="2"/>
  <c r="A8" i="2"/>
  <c r="A7" i="2"/>
  <c r="A6" i="2"/>
  <c r="A5" i="2"/>
  <c r="A4" i="2"/>
  <c r="A3" i="2"/>
  <c r="L25" i="1"/>
  <c r="J25" i="1"/>
  <c r="H25" i="1"/>
  <c r="F25" i="1"/>
  <c r="D25" i="1"/>
  <c r="B25" i="1"/>
  <c r="C21" i="1"/>
  <c r="H21" i="1" s="1"/>
  <c r="I21" i="1" s="1"/>
  <c r="J21" i="1" s="1"/>
  <c r="C20" i="1"/>
  <c r="K20" i="1" s="1"/>
  <c r="C19" i="1"/>
  <c r="H19" i="1" s="1"/>
  <c r="I19" i="1" s="1"/>
  <c r="J19" i="1" s="1"/>
  <c r="C18" i="1"/>
  <c r="K18" i="1" s="1"/>
  <c r="C17" i="1"/>
  <c r="H17" i="1" s="1"/>
  <c r="I17" i="1" s="1"/>
  <c r="J17" i="1" s="1"/>
  <c r="C16" i="1"/>
  <c r="K16" i="1" s="1"/>
  <c r="C15" i="1"/>
  <c r="H15" i="1" s="1"/>
  <c r="I15" i="1" s="1"/>
  <c r="J15" i="1" s="1"/>
  <c r="C14" i="1"/>
  <c r="K14" i="1" s="1"/>
  <c r="C13" i="1"/>
  <c r="H13" i="1" s="1"/>
  <c r="I13" i="1" s="1"/>
  <c r="J13" i="1" s="1"/>
  <c r="C12" i="1"/>
  <c r="K12" i="1" s="1"/>
  <c r="C11" i="1"/>
  <c r="H11" i="1" s="1"/>
  <c r="I11" i="1" s="1"/>
  <c r="J11" i="1" s="1"/>
  <c r="C10" i="1"/>
  <c r="K10" i="1" s="1"/>
  <c r="C9" i="1"/>
  <c r="H9" i="1" s="1"/>
  <c r="I9" i="1" s="1"/>
  <c r="J9" i="1" s="1"/>
  <c r="H5" i="1"/>
  <c r="L13" i="1" l="1"/>
  <c r="K19" i="1"/>
  <c r="L21" i="1"/>
  <c r="L17" i="1"/>
  <c r="L11" i="1"/>
  <c r="K15" i="1"/>
  <c r="K11" i="1"/>
  <c r="K17" i="1"/>
  <c r="K21" i="1"/>
  <c r="K9" i="1"/>
  <c r="L9" i="1"/>
  <c r="L19" i="1"/>
  <c r="K13" i="1"/>
  <c r="L15" i="1"/>
  <c r="H10" i="1"/>
  <c r="I10" i="1" s="1"/>
  <c r="J10" i="1" s="1"/>
  <c r="H14" i="1"/>
  <c r="I14" i="1" s="1"/>
  <c r="J14" i="1" s="1"/>
  <c r="H18" i="1"/>
  <c r="I18" i="1" s="1"/>
  <c r="J18" i="1" s="1"/>
  <c r="L10" i="1"/>
  <c r="L12" i="1"/>
  <c r="L14" i="1"/>
  <c r="L16" i="1"/>
  <c r="L18" i="1"/>
  <c r="L20" i="1"/>
  <c r="H12" i="1"/>
  <c r="I12" i="1" s="1"/>
  <c r="J12" i="1" s="1"/>
  <c r="H20" i="1"/>
  <c r="I20" i="1" s="1"/>
  <c r="J20" i="1" s="1"/>
  <c r="H16" i="1"/>
  <c r="I16" i="1" s="1"/>
  <c r="J16" i="1" s="1"/>
</calcChain>
</file>

<file path=xl/sharedStrings.xml><?xml version="1.0" encoding="utf-8"?>
<sst xmlns="http://schemas.openxmlformats.org/spreadsheetml/2006/main" count="108" uniqueCount="94">
  <si>
    <t>METHOD STATEMENT SUBMISSION TIMELINE PLANNER</t>
  </si>
  <si>
    <t>Project Name:</t>
  </si>
  <si>
    <t>Project No:</t>
  </si>
  <si>
    <t>Prepared By:</t>
  </si>
  <si>
    <t>Contractor:</t>
  </si>
  <si>
    <t>Client:</t>
  </si>
  <si>
    <t>Date:</t>
  </si>
  <si>
    <t>Contract Ref:</t>
  </si>
  <si>
    <t>Site Location:</t>
  </si>
  <si>
    <t>Revision:</t>
  </si>
  <si>
    <t>STATUS LEGEND:</t>
  </si>
  <si>
    <t>✔ Approved</t>
  </si>
  <si>
    <t>⚑ Pending</t>
  </si>
  <si>
    <t>✖ Overdue</t>
  </si>
  <si>
    <t>● In Review</t>
  </si>
  <si>
    <t>◌ Not Started</t>
  </si>
  <si>
    <t>#</t>
  </si>
  <si>
    <t>Method Statement / Activity</t>
  </si>
  <si>
    <t>Activity
Start Date</t>
  </si>
  <si>
    <t>Review
Period (days)</t>
  </si>
  <si>
    <t>Procurement
Lead Time (days)</t>
  </si>
  <si>
    <t>Permit
Duration (days)</t>
  </si>
  <si>
    <t>MS Submission
Deadline</t>
  </si>
  <si>
    <t>Review
Completion</t>
  </si>
  <si>
    <t>Procurement
Start Date</t>
  </si>
  <si>
    <t>Permit
Expiry Date</t>
  </si>
  <si>
    <t>Status</t>
  </si>
  <si>
    <t>Earthworks &amp; Bulk Excavation</t>
  </si>
  <si>
    <t>Piling Operations</t>
  </si>
  <si>
    <t>Reinforced Concrete Works</t>
  </si>
  <si>
    <t>Formwork &amp; Falsework</t>
  </si>
  <si>
    <t>Structural Steel Erection</t>
  </si>
  <si>
    <t>Waterproofing &amp; Tanking</t>
  </si>
  <si>
    <t>Mechanical &amp; Plumbing Installation</t>
  </si>
  <si>
    <t>Electrical Installation &amp; Cabling</t>
  </si>
  <si>
    <t>HVAC System Installation</t>
  </si>
  <si>
    <t>Roofing Works</t>
  </si>
  <si>
    <t>Finishing Works – Internal</t>
  </si>
  <si>
    <t>External Works &amp; Landscaping</t>
  </si>
  <si>
    <t>Commissioning &amp; Testing</t>
  </si>
  <si>
    <t>SUMMARY</t>
  </si>
  <si>
    <t>Total Activities</t>
  </si>
  <si>
    <t>Approved</t>
  </si>
  <si>
    <t>Pending / In Review</t>
  </si>
  <si>
    <t>Overdue</t>
  </si>
  <si>
    <t>Not Started</t>
  </si>
  <si>
    <t>Earliest Submission</t>
  </si>
  <si>
    <t>PUBLIC HOLIDAYS</t>
  </si>
  <si>
    <t>Date</t>
  </si>
  <si>
    <t>Description</t>
  </si>
  <si>
    <t>New Year's Day</t>
  </si>
  <si>
    <t>Good Friday</t>
  </si>
  <si>
    <t>Easter Monday</t>
  </si>
  <si>
    <t>Early May Bank Holiday</t>
  </si>
  <si>
    <t>Spring Bank Holiday</t>
  </si>
  <si>
    <t>Summer Bank Holiday</t>
  </si>
  <si>
    <t>Christmas Day</t>
  </si>
  <si>
    <t>Boxing Day</t>
  </si>
  <si>
    <t>Add more holidays below ↓</t>
  </si>
  <si>
    <t>HOW TO USE THIS PLANNER</t>
  </si>
  <si>
    <t>INPUT FIELDS</t>
  </si>
  <si>
    <t>Activity Start Date (Col C)</t>
  </si>
  <si>
    <t>Enter the planned date when site activity begins. All deadline calculations flow from this date.</t>
  </si>
  <si>
    <t>Review Period (Col D)</t>
  </si>
  <si>
    <t>Number of working days your client/authority needs to review the method statement (typically 10–21 days).</t>
  </si>
  <si>
    <t>Resubmission Allowance (Col E)</t>
  </si>
  <si>
    <t>Buffer working days allowed for preparing and resubmitting if comments are received (typically 5–10 days).</t>
  </si>
  <si>
    <t>Procurement Lead Time (Col F)</t>
  </si>
  <si>
    <t>Working days required to procure materials/plant after approval. MS must be approved before procurement starts.</t>
  </si>
  <si>
    <t>Permit Duration (Col G)</t>
  </si>
  <si>
    <t>Calendar days a permit/approval remains valid from the activity start date.</t>
  </si>
  <si>
    <t>CALCULATED DATES</t>
  </si>
  <si>
    <t>MS Submission Deadline (Col H)</t>
  </si>
  <si>
    <t>Activity Start - Review - Resubmission - Procurement (working days). Submit the MS by this date.</t>
  </si>
  <si>
    <t>Review Completion (Col I)</t>
  </si>
  <si>
    <t>Submission Deadline + Review Period. Expected date of receiving client comments.</t>
  </si>
  <si>
    <t>Resubmission Deadline (Col J)</t>
  </si>
  <si>
    <t>Review Completion + Resubmission Allowance. Latest date to re-submit with comments addressed.</t>
  </si>
  <si>
    <t>Procurement Start (Col K)</t>
  </si>
  <si>
    <t>Activity Start - Procurement Lead Time. Earliest date procurement can begin (requires approval first).</t>
  </si>
  <si>
    <t>Permit Expiry (Col L)</t>
  </si>
  <si>
    <t>Activity Start + Permit Duration. Date by which all permitted work must be complete.</t>
  </si>
  <si>
    <t>TIPS</t>
  </si>
  <si>
    <t>Holidays</t>
  </si>
  <si>
    <t>Add all public/bank holidays in the 'Holidays' sheet. WORKDAY() automatically skips these.</t>
  </si>
  <si>
    <t>Use the dropdown in column M to update each activity's current status.</t>
  </si>
  <si>
    <t>Adding Rows</t>
  </si>
  <si>
    <t>Copy a row in the data range (9–38) and paste it below to extend the tracker.</t>
  </si>
  <si>
    <t>Dates</t>
  </si>
  <si>
    <t>Enter dates in DD-MMM-YYYY format or use Excel's date picker for accuracy.</t>
  </si>
  <si>
    <t>Resubmit
Allowance (days)</t>
  </si>
  <si>
    <t>Submit
Deadline</t>
  </si>
  <si>
    <t xml:space="preserve"> https://quollnet.com/methods/my</t>
  </si>
  <si>
    <t>generated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</si>
</sst>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1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sz val="10"/>
      <color rgb="FF000000"/>
      <name val="Arial"/>
      <family val="2"/>
    </font>
    <font>
      <b/>
      <sz val="9"/>
      <color rgb="FF1B2A4A"/>
      <name val="Arial"/>
      <family val="2"/>
    </font>
    <font>
      <b/>
      <sz val="9"/>
      <color rgb="FF363636"/>
      <name val="Arial"/>
      <family val="2"/>
    </font>
    <font>
      <b/>
      <sz val="9"/>
      <color rgb="FFFFFFFF"/>
      <name val="Arial"/>
      <family val="2"/>
    </font>
    <font>
      <b/>
      <sz val="9"/>
      <color rgb="FF2E5F8A"/>
      <name val="Arial"/>
      <family val="2"/>
    </font>
    <font>
      <sz val="9"/>
      <color rgb="FF000000"/>
      <name val="Arial"/>
      <family val="2"/>
    </font>
    <font>
      <sz val="9"/>
      <color rgb="FF00008B"/>
      <name val="Arial"/>
      <family val="2"/>
    </font>
    <font>
      <b/>
      <sz val="9"/>
      <color rgb="FF000000"/>
      <name val="Arial"/>
      <family val="2"/>
    </font>
    <font>
      <b/>
      <sz val="10"/>
      <color rgb="FFFFFFFF"/>
      <name val="Arial"/>
      <family val="2"/>
    </font>
    <font>
      <b/>
      <sz val="13"/>
      <color rgb="FF2E5F8A"/>
      <name val="Arial"/>
      <family val="2"/>
    </font>
    <font>
      <b/>
      <sz val="12"/>
      <color rgb="FFFFFFFF"/>
      <name val="Arial"/>
      <family val="2"/>
    </font>
    <font>
      <sz val="10"/>
      <color rgb="FF00008B"/>
      <name val="Arial"/>
      <family val="2"/>
    </font>
    <font>
      <i/>
      <sz val="9"/>
      <color rgb="FF888888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1B2A4A"/>
      <name val="Arial"/>
      <family val="2"/>
    </font>
    <font>
      <u/>
      <sz val="11"/>
      <color theme="10"/>
      <name val="Calibri"/>
      <family val="2"/>
      <charset val="1"/>
    </font>
    <font>
      <sz val="10"/>
      <color theme="1" tint="0.249977111117893"/>
      <name val="Calibri"/>
      <family val="2"/>
      <charset val="1"/>
    </font>
    <font>
      <u/>
      <sz val="10"/>
      <color theme="1" tint="0.249977111117893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1B2A4A"/>
        <bgColor rgb="FF363636"/>
      </patternFill>
    </fill>
    <fill>
      <patternFill patternType="solid">
        <fgColor rgb="FFEBF5FB"/>
        <bgColor rgb="FFEAF2FA"/>
      </patternFill>
    </fill>
    <fill>
      <patternFill patternType="solid">
        <fgColor rgb="FFC6EFCE"/>
        <bgColor rgb="FFDCE6F1"/>
      </patternFill>
    </fill>
    <fill>
      <patternFill patternType="solid">
        <fgColor rgb="FFFFEB9C"/>
        <bgColor rgb="FFF2F2F2"/>
      </patternFill>
    </fill>
    <fill>
      <patternFill patternType="solid">
        <fgColor rgb="FFFFC7CE"/>
        <bgColor rgb="FFFFEB9C"/>
      </patternFill>
    </fill>
    <fill>
      <patternFill patternType="solid">
        <fgColor rgb="FFDCE6F1"/>
        <bgColor rgb="FFEAF2FA"/>
      </patternFill>
    </fill>
    <fill>
      <patternFill patternType="solid">
        <fgColor rgb="FFF2F2F2"/>
        <bgColor rgb="FFEAF2FA"/>
      </patternFill>
    </fill>
    <fill>
      <patternFill patternType="solid">
        <fgColor rgb="FF2E5F8A"/>
        <bgColor rgb="FF2F5597"/>
      </patternFill>
    </fill>
    <fill>
      <patternFill patternType="solid">
        <fgColor rgb="FFEAF2FA"/>
        <bgColor rgb="FFEBF5FB"/>
      </patternFill>
    </fill>
    <fill>
      <patternFill patternType="solid">
        <fgColor rgb="FFFFFFFF"/>
        <bgColor rgb="FFF9F9F9"/>
      </patternFill>
    </fill>
    <fill>
      <patternFill patternType="solid">
        <fgColor rgb="FFF9F9F9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E8813A"/>
      </bottom>
      <diagonal/>
    </border>
    <border>
      <left style="thin">
        <color rgb="FFA9C4D8"/>
      </left>
      <right style="thin">
        <color rgb="FFA9C4D8"/>
      </right>
      <top style="thin">
        <color rgb="FFA9C4D8"/>
      </top>
      <bottom style="thin">
        <color rgb="FFA9C4D8"/>
      </bottom>
      <diagonal/>
    </border>
    <border>
      <left style="medium">
        <color rgb="FF1B2A4A"/>
      </left>
      <right style="medium">
        <color rgb="FF1B2A4A"/>
      </right>
      <top style="medium">
        <color rgb="FF1B2A4A"/>
      </top>
      <bottom style="medium">
        <color rgb="FF1B2A4A"/>
      </bottom>
      <diagonal/>
    </border>
    <border>
      <left style="thin">
        <color rgb="FFA9C4D8"/>
      </left>
      <right/>
      <top style="thin">
        <color rgb="FFA9C4D8"/>
      </top>
      <bottom style="thin">
        <color rgb="FFA9C4D8"/>
      </bottom>
      <diagonal/>
    </border>
    <border>
      <left/>
      <right/>
      <top style="medium">
        <color rgb="FFE8813A"/>
      </top>
      <bottom style="medium">
        <color rgb="FFE8813A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0" fontId="16" fillId="9" borderId="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4" fontId="9" fillId="10" borderId="2" xfId="0" applyNumberFormat="1" applyFont="1" applyFill="1" applyBorder="1" applyAlignment="1">
      <alignment horizontal="center" vertical="center"/>
    </xf>
    <xf numFmtId="164" fontId="7" fillId="1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9" fillId="11" borderId="2" xfId="0" applyNumberFormat="1" applyFont="1" applyFill="1" applyBorder="1" applyAlignment="1">
      <alignment horizontal="center" vertical="center"/>
    </xf>
    <xf numFmtId="164" fontId="7" fillId="11" borderId="2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/>
    </xf>
    <xf numFmtId="0" fontId="14" fillId="0" borderId="0" xfId="0" applyFont="1"/>
    <xf numFmtId="0" fontId="17" fillId="10" borderId="2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20" fillId="0" borderId="0" xfId="1" applyFont="1"/>
    <xf numFmtId="0" fontId="19" fillId="0" borderId="0" xfId="0" applyFont="1"/>
  </cellXfs>
  <cellStyles count="2">
    <cellStyle name="Hyperlink" xfId="1" builtinId="8"/>
    <cellStyle name="Normal" xfId="0" builtinId="0"/>
  </cellStyles>
  <dxfs count="5">
    <dxf>
      <font>
        <b/>
        <sz val="9"/>
        <color rgb="FF595959"/>
        <name val="Arial"/>
        <charset val="1"/>
      </font>
      <fill>
        <patternFill>
          <bgColor rgb="FFF2F2F2"/>
        </patternFill>
      </fill>
    </dxf>
    <dxf>
      <font>
        <b/>
        <sz val="9"/>
        <color rgb="FF2F5597"/>
        <name val="Arial"/>
        <charset val="1"/>
      </font>
      <fill>
        <patternFill>
          <bgColor rgb="FFDCE6F1"/>
        </patternFill>
      </fill>
    </dxf>
    <dxf>
      <font>
        <b/>
        <sz val="9"/>
        <color rgb="FF9C0006"/>
        <name val="Arial"/>
        <charset val="1"/>
      </font>
      <fill>
        <patternFill>
          <bgColor rgb="FFFFC7CE"/>
        </patternFill>
      </fill>
    </dxf>
    <dxf>
      <font>
        <b/>
        <sz val="9"/>
        <color rgb="FF7D6608"/>
        <name val="Arial"/>
        <charset val="1"/>
      </font>
      <fill>
        <patternFill>
          <bgColor rgb="FFFFEB9C"/>
        </patternFill>
      </fill>
    </dxf>
    <dxf>
      <font>
        <b/>
        <sz val="9"/>
        <color rgb="FF276221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276221"/>
      <rgbColor rgb="FF00008B"/>
      <rgbColor rgb="FF7D6608"/>
      <rgbColor rgb="FF800080"/>
      <rgbColor rgb="FF008080"/>
      <rgbColor rgb="FFA9C4D8"/>
      <rgbColor rgb="FF888888"/>
      <rgbColor rgb="FF9999FF"/>
      <rgbColor rgb="FF993366"/>
      <rgbColor rgb="FFF9F9F9"/>
      <rgbColor rgb="FFEBF5FB"/>
      <rgbColor rgb="FF660066"/>
      <rgbColor rgb="FFE8813A"/>
      <rgbColor rgb="FF2E5F8A"/>
      <rgbColor rgb="FFDCE6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2FA"/>
      <rgbColor rgb="FFC6EFCE"/>
      <rgbColor rgb="FFFFEB9C"/>
      <rgbColor rgb="FFF2F2F2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B2A4A"/>
      <rgbColor rgb="FF339966"/>
      <rgbColor rgb="FF003300"/>
      <rgbColor rgb="FF333300"/>
      <rgbColor rgb="FF993300"/>
      <rgbColor rgb="FF993366"/>
      <rgbColor rgb="FF2F5597"/>
      <rgbColor rgb="FF3636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495300</xdr:colOff>
      <xdr:row>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578C62-7471-8729-D74B-6653FC325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52387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quollnet.com/methods/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showGridLines="0" tabSelected="1" zoomScaleNormal="100" workbookViewId="0">
      <pane ySplit="8" topLeftCell="A9" activePane="bottomLeft" state="frozen"/>
      <selection pane="bottomLeft" activeCell="Q3" sqref="Q3"/>
    </sheetView>
  </sheetViews>
  <sheetFormatPr defaultColWidth="8.7109375" defaultRowHeight="15" x14ac:dyDescent="0.25"/>
  <cols>
    <col min="1" max="1" width="2.5703125" customWidth="1"/>
    <col min="2" max="2" width="26.5703125" customWidth="1"/>
    <col min="3" max="3" width="11" bestFit="1" customWidth="1"/>
    <col min="4" max="4" width="8" customWidth="1"/>
    <col min="5" max="5" width="9.85546875" customWidth="1"/>
    <col min="6" max="6" width="13" customWidth="1"/>
    <col min="7" max="7" width="9.28515625" customWidth="1"/>
    <col min="8" max="8" width="10.5703125" bestFit="1" customWidth="1"/>
    <col min="9" max="9" width="10.28515625" customWidth="1"/>
    <col min="10" max="10" width="8" bestFit="1" customWidth="1"/>
    <col min="11" max="11" width="11.7109375" bestFit="1" customWidth="1"/>
    <col min="12" max="12" width="11.85546875" customWidth="1"/>
    <col min="13" max="13" width="11.28515625" customWidth="1"/>
  </cols>
  <sheetData>
    <row r="1" spans="1:13" ht="18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8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9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8" customHeight="1" thickBot="1" x14ac:dyDescent="0.3">
      <c r="B4" s="9" t="s">
        <v>1</v>
      </c>
      <c r="C4" s="9"/>
      <c r="D4" s="9" t="s">
        <v>2</v>
      </c>
      <c r="E4" s="9"/>
      <c r="F4" s="9"/>
      <c r="G4" s="9" t="s">
        <v>3</v>
      </c>
      <c r="H4" s="9"/>
      <c r="I4" s="9"/>
      <c r="J4" s="9"/>
      <c r="K4" s="9"/>
    </row>
    <row r="5" spans="1:13" ht="18" customHeight="1" thickBot="1" x14ac:dyDescent="0.3">
      <c r="B5" s="9" t="s">
        <v>4</v>
      </c>
      <c r="C5" s="9"/>
      <c r="D5" s="9" t="s">
        <v>5</v>
      </c>
      <c r="E5" s="9"/>
      <c r="F5" s="9"/>
      <c r="G5" s="9" t="s">
        <v>6</v>
      </c>
      <c r="H5" s="32">
        <f ca="1">TODAY()</f>
        <v>46162</v>
      </c>
      <c r="I5" s="32"/>
      <c r="J5" s="32"/>
      <c r="K5" s="31"/>
    </row>
    <row r="6" spans="1:13" ht="18" customHeight="1" thickBot="1" x14ac:dyDescent="0.3">
      <c r="B6" s="9" t="s">
        <v>7</v>
      </c>
      <c r="C6" s="9"/>
      <c r="D6" s="9" t="s">
        <v>8</v>
      </c>
      <c r="E6" s="9"/>
      <c r="F6" s="9"/>
      <c r="G6" s="9" t="s">
        <v>9</v>
      </c>
      <c r="H6" s="9"/>
      <c r="I6" s="9"/>
      <c r="J6" s="9"/>
      <c r="K6" s="9"/>
    </row>
    <row r="7" spans="1:13" ht="21.75" customHeight="1" thickBot="1" x14ac:dyDescent="0.3">
      <c r="B7" s="7" t="s">
        <v>10</v>
      </c>
      <c r="C7" s="7"/>
      <c r="D7" s="7"/>
      <c r="E7" s="10" t="s">
        <v>11</v>
      </c>
      <c r="F7" s="11" t="s">
        <v>12</v>
      </c>
      <c r="G7" s="12" t="s">
        <v>13</v>
      </c>
      <c r="H7" s="13" t="s">
        <v>14</v>
      </c>
      <c r="I7" s="14" t="s">
        <v>15</v>
      </c>
    </row>
    <row r="8" spans="1:13" ht="36" customHeight="1" x14ac:dyDescent="0.25">
      <c r="A8" s="15" t="s">
        <v>16</v>
      </c>
      <c r="B8" s="15" t="s">
        <v>17</v>
      </c>
      <c r="C8" s="15" t="s">
        <v>18</v>
      </c>
      <c r="D8" s="15" t="s">
        <v>19</v>
      </c>
      <c r="E8" s="15" t="s">
        <v>90</v>
      </c>
      <c r="F8" s="15" t="s">
        <v>20</v>
      </c>
      <c r="G8" s="15" t="s">
        <v>21</v>
      </c>
      <c r="H8" s="15" t="s">
        <v>22</v>
      </c>
      <c r="I8" s="15" t="s">
        <v>23</v>
      </c>
      <c r="J8" s="15" t="s">
        <v>91</v>
      </c>
      <c r="K8" s="15" t="s">
        <v>24</v>
      </c>
      <c r="L8" s="15" t="s">
        <v>25</v>
      </c>
      <c r="M8" s="15" t="s">
        <v>26</v>
      </c>
    </row>
    <row r="9" spans="1:13" ht="19.5" customHeight="1" x14ac:dyDescent="0.25">
      <c r="A9" s="16">
        <v>1</v>
      </c>
      <c r="B9" s="17" t="s">
        <v>27</v>
      </c>
      <c r="C9" s="18">
        <f>DATE(2025,3,1)</f>
        <v>45717</v>
      </c>
      <c r="D9" s="19">
        <v>14</v>
      </c>
      <c r="E9" s="19">
        <v>7</v>
      </c>
      <c r="F9" s="19">
        <v>28</v>
      </c>
      <c r="G9" s="19">
        <v>90</v>
      </c>
      <c r="H9" s="20" t="str">
        <f>IFERROR(IF(C9="","",WORKDAY(C9,-D9-E9-F9,Holidays!$A$2:$A$100)),"—")</f>
        <v>—</v>
      </c>
      <c r="I9" s="21" t="str">
        <f>IFERROR(IF(H9="","",WORKDAY(H9,D9,Holidays!$A$2:$A$100)),"—")</f>
        <v>—</v>
      </c>
      <c r="J9" s="21" t="str">
        <f>IFERROR(IF(I9="","",WORKDAY(I9,E9,Holidays!$A$2:$A$100)),"—")</f>
        <v>—</v>
      </c>
      <c r="K9" s="21" t="str">
        <f>IFERROR(IF(C9="","",WORKDAY(C9,-F9,Holidays!$A$2:$A$100)),"—")</f>
        <v>—</v>
      </c>
      <c r="L9" s="21">
        <f t="shared" ref="L9:L21" si="0">IFERROR(IF(C9="","",C9+G9),"—")</f>
        <v>45807</v>
      </c>
      <c r="M9" s="22" t="s">
        <v>15</v>
      </c>
    </row>
    <row r="10" spans="1:13" ht="19.5" customHeight="1" x14ac:dyDescent="0.25">
      <c r="A10" s="16">
        <v>2</v>
      </c>
      <c r="B10" s="17" t="s">
        <v>28</v>
      </c>
      <c r="C10" s="18">
        <f>DATE(2025,3,15)</f>
        <v>45731</v>
      </c>
      <c r="D10" s="19">
        <v>14</v>
      </c>
      <c r="E10" s="19">
        <v>7</v>
      </c>
      <c r="F10" s="19">
        <v>28</v>
      </c>
      <c r="G10" s="19">
        <v>90</v>
      </c>
      <c r="H10" s="23" t="str">
        <f>IFERROR(IF(C10="","",WORKDAY(C10,-D10-E10-F10,Holidays!$A$2:$A$100)),"—")</f>
        <v>—</v>
      </c>
      <c r="I10" s="24" t="str">
        <f>IFERROR(IF(H10="","",WORKDAY(H10,D10,Holidays!$A$2:$A$100)),"—")</f>
        <v>—</v>
      </c>
      <c r="J10" s="24" t="str">
        <f>IFERROR(IF(I10="","",WORKDAY(I10,E10,Holidays!$A$2:$A$100)),"—")</f>
        <v>—</v>
      </c>
      <c r="K10" s="24" t="str">
        <f>IFERROR(IF(C10="","",WORKDAY(C10,-F10,Holidays!$A$2:$A$100)),"—")</f>
        <v>—</v>
      </c>
      <c r="L10" s="24">
        <f t="shared" si="0"/>
        <v>45821</v>
      </c>
      <c r="M10" s="22" t="s">
        <v>15</v>
      </c>
    </row>
    <row r="11" spans="1:13" ht="19.5" customHeight="1" x14ac:dyDescent="0.25">
      <c r="A11" s="16">
        <v>3</v>
      </c>
      <c r="B11" s="17" t="s">
        <v>29</v>
      </c>
      <c r="C11" s="18">
        <f>DATE(2025,3,8)</f>
        <v>45724</v>
      </c>
      <c r="D11" s="19">
        <v>14</v>
      </c>
      <c r="E11" s="19">
        <v>7</v>
      </c>
      <c r="F11" s="19">
        <v>28</v>
      </c>
      <c r="G11" s="19">
        <v>90</v>
      </c>
      <c r="H11" s="20" t="str">
        <f>IFERROR(IF(C11="","",WORKDAY(C11,-D11-E11-F11,Holidays!$A$2:$A$100)),"—")</f>
        <v>—</v>
      </c>
      <c r="I11" s="21" t="str">
        <f>IFERROR(IF(H11="","",WORKDAY(H11,D11,Holidays!$A$2:$A$100)),"—")</f>
        <v>—</v>
      </c>
      <c r="J11" s="21" t="str">
        <f>IFERROR(IF(I11="","",WORKDAY(I11,E11,Holidays!$A$2:$A$100)),"—")</f>
        <v>—</v>
      </c>
      <c r="K11" s="21" t="str">
        <f>IFERROR(IF(C11="","",WORKDAY(C11,-F11,Holidays!$A$2:$A$100)),"—")</f>
        <v>—</v>
      </c>
      <c r="L11" s="21">
        <f t="shared" si="0"/>
        <v>45814</v>
      </c>
      <c r="M11" s="22" t="s">
        <v>15</v>
      </c>
    </row>
    <row r="12" spans="1:13" ht="19.5" customHeight="1" x14ac:dyDescent="0.25">
      <c r="A12" s="16">
        <v>4</v>
      </c>
      <c r="B12" s="17" t="s">
        <v>30</v>
      </c>
      <c r="C12" s="18">
        <f>DATE(2025,3,22)</f>
        <v>45738</v>
      </c>
      <c r="D12" s="19">
        <v>14</v>
      </c>
      <c r="E12" s="19">
        <v>7</v>
      </c>
      <c r="F12" s="19">
        <v>28</v>
      </c>
      <c r="G12" s="19">
        <v>90</v>
      </c>
      <c r="H12" s="23" t="str">
        <f>IFERROR(IF(C12="","",WORKDAY(C12,-D12-E12-F12,Holidays!$A$2:$A$100)),"—")</f>
        <v>—</v>
      </c>
      <c r="I12" s="24" t="str">
        <f>IFERROR(IF(H12="","",WORKDAY(H12,D12,Holidays!$A$2:$A$100)),"—")</f>
        <v>—</v>
      </c>
      <c r="J12" s="24" t="str">
        <f>IFERROR(IF(I12="","",WORKDAY(I12,E12,Holidays!$A$2:$A$100)),"—")</f>
        <v>—</v>
      </c>
      <c r="K12" s="24" t="str">
        <f>IFERROR(IF(C12="","",WORKDAY(C12,-F12,Holidays!$A$2:$A$100)),"—")</f>
        <v>—</v>
      </c>
      <c r="L12" s="24">
        <f t="shared" si="0"/>
        <v>45828</v>
      </c>
      <c r="M12" s="22" t="s">
        <v>15</v>
      </c>
    </row>
    <row r="13" spans="1:13" ht="19.5" customHeight="1" x14ac:dyDescent="0.25">
      <c r="A13" s="16">
        <v>5</v>
      </c>
      <c r="B13" s="17" t="s">
        <v>31</v>
      </c>
      <c r="C13" s="18">
        <f>DATE(2025,3,15)</f>
        <v>45731</v>
      </c>
      <c r="D13" s="19">
        <v>14</v>
      </c>
      <c r="E13" s="19">
        <v>7</v>
      </c>
      <c r="F13" s="19">
        <v>28</v>
      </c>
      <c r="G13" s="19">
        <v>90</v>
      </c>
      <c r="H13" s="20" t="str">
        <f>IFERROR(IF(C13="","",WORKDAY(C13,-D13-E13-F13,Holidays!$A$2:$A$100)),"—")</f>
        <v>—</v>
      </c>
      <c r="I13" s="21" t="str">
        <f>IFERROR(IF(H13="","",WORKDAY(H13,D13,Holidays!$A$2:$A$100)),"—")</f>
        <v>—</v>
      </c>
      <c r="J13" s="21" t="str">
        <f>IFERROR(IF(I13="","",WORKDAY(I13,E13,Holidays!$A$2:$A$100)),"—")</f>
        <v>—</v>
      </c>
      <c r="K13" s="21" t="str">
        <f>IFERROR(IF(C13="","",WORKDAY(C13,-F13,Holidays!$A$2:$A$100)),"—")</f>
        <v>—</v>
      </c>
      <c r="L13" s="21">
        <f t="shared" si="0"/>
        <v>45821</v>
      </c>
      <c r="M13" s="22" t="s">
        <v>15</v>
      </c>
    </row>
    <row r="14" spans="1:13" ht="19.5" customHeight="1" x14ac:dyDescent="0.25">
      <c r="A14" s="16">
        <v>6</v>
      </c>
      <c r="B14" s="17" t="s">
        <v>32</v>
      </c>
      <c r="C14" s="18">
        <f>DATE(2025,3,29)</f>
        <v>45745</v>
      </c>
      <c r="D14" s="19">
        <v>14</v>
      </c>
      <c r="E14" s="19">
        <v>7</v>
      </c>
      <c r="F14" s="19">
        <v>28</v>
      </c>
      <c r="G14" s="19">
        <v>90</v>
      </c>
      <c r="H14" s="23" t="str">
        <f>IFERROR(IF(C14="","",WORKDAY(C14,-D14-E14-F14,Holidays!$A$2:$A$100)),"—")</f>
        <v>—</v>
      </c>
      <c r="I14" s="24" t="str">
        <f>IFERROR(IF(H14="","",WORKDAY(H14,D14,Holidays!$A$2:$A$100)),"—")</f>
        <v>—</v>
      </c>
      <c r="J14" s="24" t="str">
        <f>IFERROR(IF(I14="","",WORKDAY(I14,E14,Holidays!$A$2:$A$100)),"—")</f>
        <v>—</v>
      </c>
      <c r="K14" s="24" t="str">
        <f>IFERROR(IF(C14="","",WORKDAY(C14,-F14,Holidays!$A$2:$A$100)),"—")</f>
        <v>—</v>
      </c>
      <c r="L14" s="24">
        <f t="shared" si="0"/>
        <v>45835</v>
      </c>
      <c r="M14" s="22" t="s">
        <v>15</v>
      </c>
    </row>
    <row r="15" spans="1:13" ht="19.5" customHeight="1" x14ac:dyDescent="0.25">
      <c r="A15" s="16">
        <v>7</v>
      </c>
      <c r="B15" s="17" t="s">
        <v>33</v>
      </c>
      <c r="C15" s="18">
        <f>DATE(2025,3,22)</f>
        <v>45738</v>
      </c>
      <c r="D15" s="19">
        <v>14</v>
      </c>
      <c r="E15" s="19">
        <v>7</v>
      </c>
      <c r="F15" s="19">
        <v>28</v>
      </c>
      <c r="G15" s="19">
        <v>90</v>
      </c>
      <c r="H15" s="20" t="str">
        <f>IFERROR(IF(C15="","",WORKDAY(C15,-D15-E15-F15,Holidays!$A$2:$A$100)),"—")</f>
        <v>—</v>
      </c>
      <c r="I15" s="21" t="str">
        <f>IFERROR(IF(H15="","",WORKDAY(H15,D15,Holidays!$A$2:$A$100)),"—")</f>
        <v>—</v>
      </c>
      <c r="J15" s="21" t="str">
        <f>IFERROR(IF(I15="","",WORKDAY(I15,E15,Holidays!$A$2:$A$100)),"—")</f>
        <v>—</v>
      </c>
      <c r="K15" s="21" t="str">
        <f>IFERROR(IF(C15="","",WORKDAY(C15,-F15,Holidays!$A$2:$A$100)),"—")</f>
        <v>—</v>
      </c>
      <c r="L15" s="21">
        <f t="shared" si="0"/>
        <v>45828</v>
      </c>
      <c r="M15" s="22" t="s">
        <v>15</v>
      </c>
    </row>
    <row r="16" spans="1:13" ht="19.5" customHeight="1" x14ac:dyDescent="0.25">
      <c r="A16" s="16">
        <v>8</v>
      </c>
      <c r="B16" s="17" t="s">
        <v>34</v>
      </c>
      <c r="C16" s="18">
        <f>DATE(2025,3,36)</f>
        <v>45752</v>
      </c>
      <c r="D16" s="19">
        <v>14</v>
      </c>
      <c r="E16" s="19">
        <v>7</v>
      </c>
      <c r="F16" s="19">
        <v>28</v>
      </c>
      <c r="G16" s="19">
        <v>90</v>
      </c>
      <c r="H16" s="23" t="str">
        <f>IFERROR(IF(C16="","",WORKDAY(C16,-D16-E16-F16,Holidays!$A$2:$A$100)),"—")</f>
        <v>—</v>
      </c>
      <c r="I16" s="24" t="str">
        <f>IFERROR(IF(H16="","",WORKDAY(H16,D16,Holidays!$A$2:$A$100)),"—")</f>
        <v>—</v>
      </c>
      <c r="J16" s="24" t="str">
        <f>IFERROR(IF(I16="","",WORKDAY(I16,E16,Holidays!$A$2:$A$100)),"—")</f>
        <v>—</v>
      </c>
      <c r="K16" s="24" t="str">
        <f>IFERROR(IF(C16="","",WORKDAY(C16,-F16,Holidays!$A$2:$A$100)),"—")</f>
        <v>—</v>
      </c>
      <c r="L16" s="24">
        <f t="shared" si="0"/>
        <v>45842</v>
      </c>
      <c r="M16" s="22" t="s">
        <v>15</v>
      </c>
    </row>
    <row r="17" spans="1:13" ht="19.5" customHeight="1" x14ac:dyDescent="0.25">
      <c r="A17" s="16">
        <v>9</v>
      </c>
      <c r="B17" s="17" t="s">
        <v>35</v>
      </c>
      <c r="C17" s="18">
        <f>DATE(2025,3,29)</f>
        <v>45745</v>
      </c>
      <c r="D17" s="19">
        <v>14</v>
      </c>
      <c r="E17" s="19">
        <v>7</v>
      </c>
      <c r="F17" s="19">
        <v>28</v>
      </c>
      <c r="G17" s="19">
        <v>90</v>
      </c>
      <c r="H17" s="20" t="str">
        <f>IFERROR(IF(C17="","",WORKDAY(C17,-D17-E17-F17,Holidays!$A$2:$A$100)),"—")</f>
        <v>—</v>
      </c>
      <c r="I17" s="21" t="str">
        <f>IFERROR(IF(H17="","",WORKDAY(H17,D17,Holidays!$A$2:$A$100)),"—")</f>
        <v>—</v>
      </c>
      <c r="J17" s="21" t="str">
        <f>IFERROR(IF(I17="","",WORKDAY(I17,E17,Holidays!$A$2:$A$100)),"—")</f>
        <v>—</v>
      </c>
      <c r="K17" s="21" t="str">
        <f>IFERROR(IF(C17="","",WORKDAY(C17,-F17,Holidays!$A$2:$A$100)),"—")</f>
        <v>—</v>
      </c>
      <c r="L17" s="21">
        <f t="shared" si="0"/>
        <v>45835</v>
      </c>
      <c r="M17" s="22" t="s">
        <v>15</v>
      </c>
    </row>
    <row r="18" spans="1:13" ht="19.5" customHeight="1" x14ac:dyDescent="0.25">
      <c r="A18" s="16">
        <v>12</v>
      </c>
      <c r="B18" s="17" t="s">
        <v>36</v>
      </c>
      <c r="C18" s="18">
        <f>DATE(2025,3,50)</f>
        <v>45766</v>
      </c>
      <c r="D18" s="19">
        <v>14</v>
      </c>
      <c r="E18" s="19">
        <v>7</v>
      </c>
      <c r="F18" s="19">
        <v>28</v>
      </c>
      <c r="G18" s="19">
        <v>90</v>
      </c>
      <c r="H18" s="23" t="str">
        <f>IFERROR(IF(C18="","",WORKDAY(C18,-D18-E18-F18,Holidays!$A$2:$A$100)),"—")</f>
        <v>—</v>
      </c>
      <c r="I18" s="24" t="str">
        <f>IFERROR(IF(H18="","",WORKDAY(H18,D18,Holidays!$A$2:$A$100)),"—")</f>
        <v>—</v>
      </c>
      <c r="J18" s="24" t="str">
        <f>IFERROR(IF(I18="","",WORKDAY(I18,E18,Holidays!$A$2:$A$100)),"—")</f>
        <v>—</v>
      </c>
      <c r="K18" s="24" t="str">
        <f>IFERROR(IF(C18="","",WORKDAY(C18,-F18,Holidays!$A$2:$A$100)),"—")</f>
        <v>—</v>
      </c>
      <c r="L18" s="24">
        <f t="shared" si="0"/>
        <v>45856</v>
      </c>
      <c r="M18" s="22" t="s">
        <v>15</v>
      </c>
    </row>
    <row r="19" spans="1:13" ht="19.5" customHeight="1" x14ac:dyDescent="0.25">
      <c r="A19" s="16">
        <v>13</v>
      </c>
      <c r="B19" s="17" t="s">
        <v>37</v>
      </c>
      <c r="C19" s="18">
        <f>DATE(2025,3,43)</f>
        <v>45759</v>
      </c>
      <c r="D19" s="19">
        <v>14</v>
      </c>
      <c r="E19" s="19">
        <v>7</v>
      </c>
      <c r="F19" s="19">
        <v>28</v>
      </c>
      <c r="G19" s="19">
        <v>90</v>
      </c>
      <c r="H19" s="20" t="str">
        <f>IFERROR(IF(C19="","",WORKDAY(C19,-D19-E19-F19,Holidays!$A$2:$A$100)),"—")</f>
        <v>—</v>
      </c>
      <c r="I19" s="21" t="str">
        <f>IFERROR(IF(H19="","",WORKDAY(H19,D19,Holidays!$A$2:$A$100)),"—")</f>
        <v>—</v>
      </c>
      <c r="J19" s="21" t="str">
        <f>IFERROR(IF(I19="","",WORKDAY(I19,E19,Holidays!$A$2:$A$100)),"—")</f>
        <v>—</v>
      </c>
      <c r="K19" s="21" t="str">
        <f>IFERROR(IF(C19="","",WORKDAY(C19,-F19,Holidays!$A$2:$A$100)),"—")</f>
        <v>—</v>
      </c>
      <c r="L19" s="21">
        <f t="shared" si="0"/>
        <v>45849</v>
      </c>
      <c r="M19" s="22" t="s">
        <v>15</v>
      </c>
    </row>
    <row r="20" spans="1:13" ht="19.5" customHeight="1" x14ac:dyDescent="0.25">
      <c r="A20" s="16">
        <v>14</v>
      </c>
      <c r="B20" s="17" t="s">
        <v>38</v>
      </c>
      <c r="C20" s="18">
        <f>DATE(2025,3,57)</f>
        <v>45773</v>
      </c>
      <c r="D20" s="19">
        <v>14</v>
      </c>
      <c r="E20" s="19">
        <v>7</v>
      </c>
      <c r="F20" s="19">
        <v>28</v>
      </c>
      <c r="G20" s="19">
        <v>90</v>
      </c>
      <c r="H20" s="23" t="str">
        <f>IFERROR(IF(C20="","",WORKDAY(C20,-D20-E20-F20,Holidays!$A$2:$A$100)),"—")</f>
        <v>—</v>
      </c>
      <c r="I20" s="24" t="str">
        <f>IFERROR(IF(H20="","",WORKDAY(H20,D20,Holidays!$A$2:$A$100)),"—")</f>
        <v>—</v>
      </c>
      <c r="J20" s="24" t="str">
        <f>IFERROR(IF(I20="","",WORKDAY(I20,E20,Holidays!$A$2:$A$100)),"—")</f>
        <v>—</v>
      </c>
      <c r="K20" s="24" t="str">
        <f>IFERROR(IF(C20="","",WORKDAY(C20,-F20,Holidays!$A$2:$A$100)),"—")</f>
        <v>—</v>
      </c>
      <c r="L20" s="24">
        <f t="shared" si="0"/>
        <v>45863</v>
      </c>
      <c r="M20" s="22" t="s">
        <v>15</v>
      </c>
    </row>
    <row r="21" spans="1:13" ht="19.5" customHeight="1" x14ac:dyDescent="0.25">
      <c r="A21" s="16">
        <v>15</v>
      </c>
      <c r="B21" s="17" t="s">
        <v>39</v>
      </c>
      <c r="C21" s="18">
        <f>DATE(2025,3,50)</f>
        <v>45766</v>
      </c>
      <c r="D21" s="19">
        <v>14</v>
      </c>
      <c r="E21" s="19">
        <v>7</v>
      </c>
      <c r="F21" s="19">
        <v>28</v>
      </c>
      <c r="G21" s="19">
        <v>90</v>
      </c>
      <c r="H21" s="20" t="str">
        <f>IFERROR(IF(C21="","",WORKDAY(C21,-D21-E21-F21,Holidays!$A$2:$A$100)),"—")</f>
        <v>—</v>
      </c>
      <c r="I21" s="21" t="str">
        <f>IFERROR(IF(H21="","",WORKDAY(H21,D21,Holidays!$A$2:$A$100)),"—")</f>
        <v>—</v>
      </c>
      <c r="J21" s="21" t="str">
        <f>IFERROR(IF(I21="","",WORKDAY(I21,E21,Holidays!$A$2:$A$100)),"—")</f>
        <v>—</v>
      </c>
      <c r="K21" s="21" t="str">
        <f>IFERROR(IF(C21="","",WORKDAY(C21,-F21,Holidays!$A$2:$A$100)),"—")</f>
        <v>—</v>
      </c>
      <c r="L21" s="21">
        <f t="shared" si="0"/>
        <v>45856</v>
      </c>
      <c r="M21" s="22" t="s">
        <v>15</v>
      </c>
    </row>
    <row r="22" spans="1:13" ht="9.75" customHeight="1" x14ac:dyDescent="0.25"/>
    <row r="23" spans="1:13" ht="19.5" customHeight="1" x14ac:dyDescent="0.25">
      <c r="A23" s="6" t="s">
        <v>40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8" customHeight="1" x14ac:dyDescent="0.25">
      <c r="B24" s="5" t="s">
        <v>41</v>
      </c>
      <c r="C24" s="5"/>
      <c r="D24" s="5" t="s">
        <v>42</v>
      </c>
      <c r="E24" s="5"/>
      <c r="F24" s="5" t="s">
        <v>43</v>
      </c>
      <c r="G24" s="5"/>
      <c r="H24" s="5" t="s">
        <v>44</v>
      </c>
      <c r="I24" s="5"/>
      <c r="J24" s="5" t="s">
        <v>45</v>
      </c>
      <c r="K24" s="5"/>
      <c r="L24" s="5" t="s">
        <v>46</v>
      </c>
      <c r="M24" s="5"/>
    </row>
    <row r="25" spans="1:13" ht="19.5" customHeight="1" x14ac:dyDescent="0.25">
      <c r="B25" s="4">
        <f>COUNTA(B9:B21)</f>
        <v>13</v>
      </c>
      <c r="C25" s="4"/>
      <c r="D25" s="4">
        <f>COUNTIF(M9:M21,"*Approved*")</f>
        <v>0</v>
      </c>
      <c r="E25" s="4"/>
      <c r="F25" s="4">
        <f>COUNTIF(M9:M21,"*Pending*")+COUNTIF(M9:M21,"*In Review*")</f>
        <v>0</v>
      </c>
      <c r="G25" s="4"/>
      <c r="H25" s="4">
        <f>COUNTIF(M9:M21,"*Overdue*")</f>
        <v>0</v>
      </c>
      <c r="I25" s="4"/>
      <c r="J25" s="4">
        <f>COUNTIF(M9:M21,"*Not Start*")</f>
        <v>13</v>
      </c>
      <c r="K25" s="4"/>
      <c r="L25" s="4" t="str">
        <f>IFERROR(TEXT(MIN(IF(ISNUMBER(H9:H21),H9:H21)),"DD-MMM-YYYY"),"—")</f>
        <v>00-Jan-1900</v>
      </c>
      <c r="M25" s="4"/>
    </row>
    <row r="26" spans="1:13" ht="18" customHeight="1" x14ac:dyDescent="0.25">
      <c r="B26" s="33" t="s">
        <v>93</v>
      </c>
      <c r="C26" s="34" t="s">
        <v>92</v>
      </c>
      <c r="D26" s="35"/>
      <c r="E26" s="35"/>
      <c r="F26" s="35"/>
    </row>
    <row r="27" spans="1:13" ht="18" customHeight="1" x14ac:dyDescent="0.25"/>
    <row r="28" spans="1:13" ht="18" customHeight="1" x14ac:dyDescent="0.25"/>
    <row r="29" spans="1:13" ht="18" customHeight="1" x14ac:dyDescent="0.25"/>
    <row r="30" spans="1:13" ht="18" customHeight="1" x14ac:dyDescent="0.25"/>
    <row r="31" spans="1:13" ht="18" customHeight="1" x14ac:dyDescent="0.25"/>
    <row r="32" spans="1:13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</sheetData>
  <mergeCells count="16">
    <mergeCell ref="H5:J5"/>
    <mergeCell ref="L24:M24"/>
    <mergeCell ref="B25:C25"/>
    <mergeCell ref="D25:E25"/>
    <mergeCell ref="F25:G25"/>
    <mergeCell ref="H25:I25"/>
    <mergeCell ref="J25:K25"/>
    <mergeCell ref="L25:M25"/>
    <mergeCell ref="B24:C24"/>
    <mergeCell ref="D24:E24"/>
    <mergeCell ref="F24:G24"/>
    <mergeCell ref="H24:I24"/>
    <mergeCell ref="J24:K24"/>
    <mergeCell ref="B7:D7"/>
    <mergeCell ref="A23:M23"/>
    <mergeCell ref="A1:M3"/>
  </mergeCells>
  <conditionalFormatting sqref="M9:M21">
    <cfRule type="expression" dxfId="4" priority="2">
      <formula>NOT(ISERROR(SEARCH("Approved",M9)))</formula>
    </cfRule>
    <cfRule type="expression" dxfId="3" priority="3">
      <formula>NOT(ISERROR(SEARCH("Pending",M9)))</formula>
    </cfRule>
    <cfRule type="expression" dxfId="2" priority="4">
      <formula>NOT(ISERROR(SEARCH("Overdue",M9)))</formula>
    </cfRule>
    <cfRule type="expression" dxfId="1" priority="5">
      <formula>NOT(ISERROR(SEARCH("In Review",M9)))</formula>
    </cfRule>
    <cfRule type="expression" dxfId="0" priority="6">
      <formula>NOT(ISERROR(SEARCH("Not Start",M9)))</formula>
    </cfRule>
  </conditionalFormatting>
  <dataValidations count="1">
    <dataValidation type="list" sqref="M9:M21" xr:uid="{00000000-0002-0000-0000-000000000000}">
      <formula1>"✔ Approved,⚑ Pending,✖ Overdue,● In Review,◌ Not Started"</formula1>
      <formula2>0</formula2>
    </dataValidation>
  </dataValidations>
  <hyperlinks>
    <hyperlink ref="C26" r:id="rId1" xr:uid="{AE1C6E5B-2E4B-4FA5-AC47-2D3A4FAB6170}"/>
  </hyperlinks>
  <pageMargins left="0.15748031496062992" right="3.937007874015748E-2" top="0.74803149606299213" bottom="0.74803149606299213" header="0.31496062992125984" footer="0.31496062992125984"/>
  <pageSetup paperSize="9" orientation="landscape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showGridLines="0" zoomScaleNormal="100" workbookViewId="0"/>
  </sheetViews>
  <sheetFormatPr defaultColWidth="8.7109375" defaultRowHeight="15" x14ac:dyDescent="0.25"/>
  <cols>
    <col min="1" max="1" width="18" customWidth="1"/>
    <col min="2" max="2" width="32" customWidth="1"/>
  </cols>
  <sheetData>
    <row r="1" spans="1:2" ht="27.75" customHeight="1" x14ac:dyDescent="0.25">
      <c r="A1" s="3" t="s">
        <v>47</v>
      </c>
      <c r="B1" s="3"/>
    </row>
    <row r="2" spans="1:2" ht="21.75" customHeight="1" x14ac:dyDescent="0.25">
      <c r="A2" s="25" t="s">
        <v>48</v>
      </c>
      <c r="B2" s="25" t="s">
        <v>49</v>
      </c>
    </row>
    <row r="3" spans="1:2" ht="18" customHeight="1" x14ac:dyDescent="0.25">
      <c r="A3" s="26">
        <f>DATEVALUE("01-Jan-2025")</f>
        <v>45658</v>
      </c>
      <c r="B3" s="27" t="s">
        <v>50</v>
      </c>
    </row>
    <row r="4" spans="1:2" ht="18" customHeight="1" x14ac:dyDescent="0.25">
      <c r="A4" s="26">
        <f>DATEVALUE("18-Apr-2025")</f>
        <v>45765</v>
      </c>
      <c r="B4" s="27" t="s">
        <v>51</v>
      </c>
    </row>
    <row r="5" spans="1:2" ht="18" customHeight="1" x14ac:dyDescent="0.25">
      <c r="A5" s="26">
        <f>DATEVALUE("21-Apr-2025")</f>
        <v>45768</v>
      </c>
      <c r="B5" s="27" t="s">
        <v>52</v>
      </c>
    </row>
    <row r="6" spans="1:2" ht="18" customHeight="1" x14ac:dyDescent="0.25">
      <c r="A6" s="26">
        <f>DATEVALUE("05-May-2025")</f>
        <v>45782</v>
      </c>
      <c r="B6" s="27" t="s">
        <v>53</v>
      </c>
    </row>
    <row r="7" spans="1:2" ht="18" customHeight="1" x14ac:dyDescent="0.25">
      <c r="A7" s="26">
        <f>DATEVALUE("26-May-2025")</f>
        <v>45803</v>
      </c>
      <c r="B7" s="27" t="s">
        <v>54</v>
      </c>
    </row>
    <row r="8" spans="1:2" ht="18" customHeight="1" x14ac:dyDescent="0.25">
      <c r="A8" s="26">
        <f>DATEVALUE("25-Aug-2025")</f>
        <v>45894</v>
      </c>
      <c r="B8" s="27" t="s">
        <v>55</v>
      </c>
    </row>
    <row r="9" spans="1:2" ht="18" customHeight="1" x14ac:dyDescent="0.25">
      <c r="A9" s="26">
        <f>DATEVALUE("25-Dec-2025")</f>
        <v>46016</v>
      </c>
      <c r="B9" s="27" t="s">
        <v>56</v>
      </c>
    </row>
    <row r="10" spans="1:2" ht="18" customHeight="1" x14ac:dyDescent="0.25">
      <c r="A10" s="26">
        <f>DATEVALUE("26-Dec-2025")</f>
        <v>46017</v>
      </c>
      <c r="B10" s="27" t="s">
        <v>57</v>
      </c>
    </row>
    <row r="11" spans="1:2" ht="15" customHeight="1" x14ac:dyDescent="0.25">
      <c r="A11" s="28" t="s">
        <v>58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showGridLines="0" zoomScaleNormal="100" workbookViewId="0"/>
  </sheetViews>
  <sheetFormatPr defaultColWidth="8.7109375" defaultRowHeight="15" x14ac:dyDescent="0.25"/>
  <cols>
    <col min="1" max="1" width="4" customWidth="1"/>
    <col min="2" max="2" width="30" customWidth="1"/>
    <col min="3" max="3" width="60" customWidth="1"/>
  </cols>
  <sheetData>
    <row r="1" spans="1:3" ht="30" customHeight="1" x14ac:dyDescent="0.25">
      <c r="A1" s="2" t="s">
        <v>59</v>
      </c>
      <c r="B1" s="2"/>
      <c r="C1" s="2"/>
    </row>
    <row r="3" spans="1:3" ht="24" customHeight="1" x14ac:dyDescent="0.25">
      <c r="A3" s="1" t="s">
        <v>60</v>
      </c>
      <c r="B3" s="1"/>
      <c r="C3" s="1"/>
    </row>
    <row r="4" spans="1:3" ht="18" customHeight="1" x14ac:dyDescent="0.25">
      <c r="B4" s="29" t="s">
        <v>61</v>
      </c>
      <c r="C4" s="30" t="s">
        <v>62</v>
      </c>
    </row>
    <row r="5" spans="1:3" ht="18" customHeight="1" x14ac:dyDescent="0.25">
      <c r="B5" s="29" t="s">
        <v>63</v>
      </c>
      <c r="C5" s="30" t="s">
        <v>64</v>
      </c>
    </row>
    <row r="6" spans="1:3" ht="18" customHeight="1" x14ac:dyDescent="0.25">
      <c r="B6" s="29" t="s">
        <v>65</v>
      </c>
      <c r="C6" s="30" t="s">
        <v>66</v>
      </c>
    </row>
    <row r="7" spans="1:3" ht="18" customHeight="1" x14ac:dyDescent="0.25">
      <c r="B7" s="29" t="s">
        <v>67</v>
      </c>
      <c r="C7" s="30" t="s">
        <v>68</v>
      </c>
    </row>
    <row r="8" spans="1:3" ht="18" customHeight="1" x14ac:dyDescent="0.25">
      <c r="B8" s="29" t="s">
        <v>69</v>
      </c>
      <c r="C8" s="30" t="s">
        <v>70</v>
      </c>
    </row>
    <row r="10" spans="1:3" ht="24" customHeight="1" x14ac:dyDescent="0.25">
      <c r="A10" s="1" t="s">
        <v>71</v>
      </c>
      <c r="B10" s="1"/>
      <c r="C10" s="1"/>
    </row>
    <row r="11" spans="1:3" ht="18" customHeight="1" x14ac:dyDescent="0.25">
      <c r="B11" s="29" t="s">
        <v>72</v>
      </c>
      <c r="C11" s="30" t="s">
        <v>73</v>
      </c>
    </row>
    <row r="12" spans="1:3" ht="18" customHeight="1" x14ac:dyDescent="0.25">
      <c r="B12" s="29" t="s">
        <v>74</v>
      </c>
      <c r="C12" s="30" t="s">
        <v>75</v>
      </c>
    </row>
    <row r="13" spans="1:3" ht="18" customHeight="1" x14ac:dyDescent="0.25">
      <c r="B13" s="29" t="s">
        <v>76</v>
      </c>
      <c r="C13" s="30" t="s">
        <v>77</v>
      </c>
    </row>
    <row r="14" spans="1:3" ht="18" customHeight="1" x14ac:dyDescent="0.25">
      <c r="B14" s="29" t="s">
        <v>78</v>
      </c>
      <c r="C14" s="30" t="s">
        <v>79</v>
      </c>
    </row>
    <row r="15" spans="1:3" ht="18" customHeight="1" x14ac:dyDescent="0.25">
      <c r="B15" s="29" t="s">
        <v>80</v>
      </c>
      <c r="C15" s="30" t="s">
        <v>81</v>
      </c>
    </row>
    <row r="17" spans="1:3" ht="24" customHeight="1" x14ac:dyDescent="0.25">
      <c r="A17" s="1" t="s">
        <v>82</v>
      </c>
      <c r="B17" s="1"/>
      <c r="C17" s="1"/>
    </row>
    <row r="18" spans="1:3" ht="18" customHeight="1" x14ac:dyDescent="0.25">
      <c r="B18" s="29" t="s">
        <v>83</v>
      </c>
      <c r="C18" s="30" t="s">
        <v>84</v>
      </c>
    </row>
    <row r="19" spans="1:3" ht="18" customHeight="1" x14ac:dyDescent="0.25">
      <c r="B19" s="29" t="s">
        <v>26</v>
      </c>
      <c r="C19" s="30" t="s">
        <v>85</v>
      </c>
    </row>
    <row r="20" spans="1:3" ht="18" customHeight="1" x14ac:dyDescent="0.25">
      <c r="B20" s="29" t="s">
        <v>86</v>
      </c>
      <c r="C20" s="30" t="s">
        <v>87</v>
      </c>
    </row>
    <row r="21" spans="1:3" ht="18" customHeight="1" x14ac:dyDescent="0.25">
      <c r="B21" s="29" t="s">
        <v>88</v>
      </c>
      <c r="C21" s="30" t="s">
        <v>89</v>
      </c>
    </row>
  </sheetData>
  <mergeCells count="4">
    <mergeCell ref="A1:C1"/>
    <mergeCell ref="A3:C3"/>
    <mergeCell ref="A10:C10"/>
    <mergeCell ref="A17:C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Planner</vt:lpstr>
      <vt:lpstr>Holidays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Elie Saad</cp:lastModifiedBy>
  <cp:revision>0</cp:revision>
  <cp:lastPrinted>2026-05-20T00:41:27Z</cp:lastPrinted>
  <dcterms:created xsi:type="dcterms:W3CDTF">2026-05-20T00:26:48Z</dcterms:created>
  <dcterms:modified xsi:type="dcterms:W3CDTF">2026-05-20T00:42:14Z</dcterms:modified>
  <dc:language>en-US</dc:language>
</cp:coreProperties>
</file>